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aiya.ghadially\Desktop\Circular\Margin Utilisation Circular\CDX\"/>
    </mc:Choice>
  </mc:AlternateContent>
  <xr:revisionPtr revIDLastSave="0" documentId="13_ncr:1_{D958404A-24BA-473D-B5A5-38944A6B0CBD}" xr6:coauthVersionLast="45" xr6:coauthVersionMax="45" xr10:uidLastSave="{00000000-0000-0000-0000-000000000000}"/>
  <bookViews>
    <workbookView xWindow="-120" yWindow="-120" windowWidth="20700" windowHeight="11160" activeTab="1" xr2:uid="{F8DD70D3-89A6-4CEC-93A6-7E110BE9CE68}"/>
  </bookViews>
  <sheets>
    <sheet name="CDX - CM Level" sheetId="5" r:id="rId1"/>
    <sheet name="CDX - TM Level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7" l="1"/>
  <c r="D12" i="7"/>
  <c r="G12" i="7" s="1"/>
  <c r="D6" i="7"/>
  <c r="E18" i="7"/>
  <c r="E17" i="7"/>
  <c r="E21" i="7"/>
  <c r="E12" i="7" l="1"/>
  <c r="E19" i="7"/>
  <c r="E22" i="7" s="1"/>
  <c r="E26" i="7" s="1"/>
  <c r="E20" i="7"/>
  <c r="E27" i="7" s="1"/>
  <c r="E12" i="5"/>
  <c r="E21" i="5" s="1"/>
  <c r="C12" i="5"/>
  <c r="F12" i="5" s="1"/>
  <c r="C6" i="5"/>
  <c r="E17" i="5"/>
  <c r="E28" i="7" l="1"/>
  <c r="E29" i="7" s="1"/>
  <c r="H12" i="7" s="1"/>
  <c r="E19" i="5"/>
  <c r="D12" i="5"/>
  <c r="E20" i="5" l="1"/>
  <c r="E27" i="5" s="1"/>
  <c r="E22" i="5"/>
  <c r="E26" i="5" s="1"/>
  <c r="E28" i="5" s="1"/>
  <c r="E29" i="5" s="1"/>
  <c r="G12" i="5" s="1"/>
</calcChain>
</file>

<file path=xl/sharedStrings.xml><?xml version="1.0" encoding="utf-8"?>
<sst xmlns="http://schemas.openxmlformats.org/spreadsheetml/2006/main" count="146" uniqueCount="80">
  <si>
    <t>CM Name</t>
  </si>
  <si>
    <t>Deposit Used (%)</t>
  </si>
  <si>
    <t>Cash Deposit</t>
  </si>
  <si>
    <t>Non-cash Deposit</t>
  </si>
  <si>
    <t>Deposit</t>
  </si>
  <si>
    <t xml:space="preserve"> Security Deposit</t>
  </si>
  <si>
    <t>Span Margin</t>
  </si>
  <si>
    <t>Exposure Margin</t>
  </si>
  <si>
    <t>M2M+P/L</t>
  </si>
  <si>
    <t xml:space="preserve"> Member Name</t>
  </si>
  <si>
    <t>Trading Limit</t>
  </si>
  <si>
    <t>CM ID</t>
  </si>
  <si>
    <t>Member ID</t>
  </si>
  <si>
    <t xml:space="preserve">Tiana Pvt. Ltd </t>
  </si>
  <si>
    <t>Merida Pvt. Ltd.</t>
  </si>
  <si>
    <t>Initial Margin Utilisation Amount</t>
  </si>
  <si>
    <t xml:space="preserve"> Extreme Loss Margin Utilisation Amount</t>
  </si>
  <si>
    <t xml:space="preserve"> Initial Margin Utilisation (%)</t>
  </si>
  <si>
    <t>Legend</t>
  </si>
  <si>
    <t>Particulars</t>
  </si>
  <si>
    <t>Inputs</t>
  </si>
  <si>
    <t>Notes</t>
  </si>
  <si>
    <t>A</t>
  </si>
  <si>
    <t>RRM Out %</t>
  </si>
  <si>
    <t>B</t>
  </si>
  <si>
    <t>C</t>
  </si>
  <si>
    <t>Total Deposit</t>
  </si>
  <si>
    <t>D</t>
  </si>
  <si>
    <t>Initial Margin</t>
  </si>
  <si>
    <t>E</t>
  </si>
  <si>
    <t>D/C</t>
  </si>
  <si>
    <t>F</t>
  </si>
  <si>
    <t>Extreme Loss Margin</t>
  </si>
  <si>
    <t>G</t>
  </si>
  <si>
    <t>Extreme Loss Margin Utilisation (%)</t>
  </si>
  <si>
    <t>F/C</t>
  </si>
  <si>
    <t>Total Deposit Required</t>
  </si>
  <si>
    <t>a</t>
  </si>
  <si>
    <t>If EMU% &gt; RRRM Out %, else Total Deposit</t>
  </si>
  <si>
    <t>b</t>
  </si>
  <si>
    <t>c</t>
  </si>
  <si>
    <t>Maximum Required Deposit</t>
  </si>
  <si>
    <t>max(a,b)</t>
  </si>
  <si>
    <t>d</t>
  </si>
  <si>
    <t>Actual Required Deposit</t>
  </si>
  <si>
    <t>As specified by ICCL from time to time</t>
  </si>
  <si>
    <t>RRM Out % for Capital Required</t>
  </si>
  <si>
    <t xml:space="preserve"> Capital Required *</t>
  </si>
  <si>
    <t>Sum of Initial Margin includes SPAN Margin, Buy Premium and Crystallised Loss Margin minus the SPAN Portion of Cross Margin Benefit</t>
  </si>
  <si>
    <t>Additional Notes:</t>
  </si>
  <si>
    <t>Extreme Loss Margin minus the Extreme Loss Margin Portion of Cross Margin Benefit</t>
  </si>
  <si>
    <t>a. Initial Margin Utilisation (%)</t>
  </si>
  <si>
    <t>b. Extreme Loss Margin Utilisation (%)</t>
  </si>
  <si>
    <t>Initial Margin Utilisation (%)  ("IMU")</t>
  </si>
  <si>
    <t>Extreme Loss Margin Utilisation (%) ("EMU")</t>
  </si>
  <si>
    <t>a. Divisor = 0</t>
  </si>
  <si>
    <t>b. Divisor &lt; 0</t>
  </si>
  <si>
    <t xml:space="preserve"> Extreme Loss Margin Utilisation (%)</t>
  </si>
  <si>
    <t>* Additional Capital Required</t>
  </si>
  <si>
    <t>Capital Required is the additional amount required from the Clearing Member to exit  Risk Reduction Mode ("RRM")</t>
  </si>
  <si>
    <t xml:space="preserve"> Initial Margin Deposit Used (%)</t>
  </si>
  <si>
    <t>Extreme Loss Margin Utilisation Amount</t>
  </si>
  <si>
    <t>Capital Required</t>
  </si>
  <si>
    <t>Capital Required will only be displayed if the Clearing Member is in RRM</t>
  </si>
  <si>
    <t>The maximum of the following shall be considered for RRM %</t>
  </si>
  <si>
    <t>If EMU% &gt; RRRM Out %, else Trading Limit</t>
  </si>
  <si>
    <t>If IM% &gt;RRRM Out %, else Trading Limit</t>
  </si>
  <si>
    <t>If IM% &gt; RRRM Out %, else Total Deposit</t>
  </si>
  <si>
    <t>Capital Required is the additional Notional Limit to be assigned by the Clearing Member to the Trading Member to ensure exit from Risk Reduction Mode ("RRM")</t>
  </si>
  <si>
    <t>Capital Required will only be displayed if the Trading Member is in RRM</t>
  </si>
  <si>
    <t>In the following cases, the EMU% shall be displayed as blank</t>
  </si>
  <si>
    <t>CM Id</t>
  </si>
  <si>
    <t>Blocked Amt</t>
  </si>
  <si>
    <t>Current Exposure Margin</t>
  </si>
  <si>
    <t>Current Computation: RTRMS -&gt; Reports -&gt; Clearing Member Limit Used (CURR)</t>
  </si>
  <si>
    <t>Revised Computation -&gt; RTRMS -&gt; Reports -&gt; Trading Member Limit Used (CURR)</t>
  </si>
  <si>
    <t>Revised Computation: Reports -&gt; Clearing Member Limit Used (CURR)</t>
  </si>
  <si>
    <t>Current Computation: RTRMS -&gt; Reports -&gt; Trading Member Limit Used (CURR)</t>
  </si>
  <si>
    <t>Currency Derivatives Segment ("CDX") including Interest Rate Derivatives ("IRD") - Clearing Member Limit Used</t>
  </si>
  <si>
    <t>Currency Derivatives Segment ("CDX") including Interest Rate Derivatives ("IRD") - Trading Member Limit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</si>
</sst>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sz val="12"/>
      <color rgb="FF7030A0"/>
      <name val="Cambria"/>
      <family val="1"/>
    </font>
    <font>
      <sz val="12"/>
      <color rgb="FFFFFF00"/>
      <name val="Cambria"/>
      <family val="1"/>
    </font>
    <font>
      <b/>
      <sz val="11"/>
      <color theme="1"/>
      <name val="Cambria"/>
      <family val="1"/>
    </font>
    <font>
      <sz val="11"/>
      <color rgb="FF7030A0"/>
      <name val="Cambria"/>
      <family val="1"/>
    </font>
    <font>
      <sz val="12"/>
      <color rgb="FF002060"/>
      <name val="Cambria"/>
      <family val="1"/>
    </font>
    <font>
      <b/>
      <sz val="16"/>
      <color rgb="FF002060"/>
      <name val="Cambria"/>
      <family val="1"/>
    </font>
    <font>
      <b/>
      <i/>
      <sz val="11"/>
      <color theme="1"/>
      <name val="Cambria"/>
      <family val="1"/>
    </font>
    <font>
      <i/>
      <sz val="11"/>
      <color theme="1"/>
      <name val="Cambria"/>
      <family val="1"/>
    </font>
    <font>
      <i/>
      <sz val="12"/>
      <color theme="1"/>
      <name val="Cambria"/>
      <family val="1"/>
    </font>
    <font>
      <sz val="11"/>
      <color rgb="FF002060"/>
      <name val="Cambria"/>
      <family val="1"/>
    </font>
    <font>
      <sz val="11"/>
      <name val="Cambria"/>
      <family val="1"/>
    </font>
    <font>
      <i/>
      <sz val="11"/>
      <name val="Cambria"/>
      <family val="1"/>
    </font>
    <font>
      <b/>
      <sz val="12"/>
      <name val="Cambria"/>
      <family val="1"/>
    </font>
    <font>
      <sz val="12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6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0" fillId="0" borderId="0" xfId="0" applyFont="1" applyFill="1"/>
    <xf numFmtId="0" fontId="2" fillId="0" borderId="1" xfId="0" applyFont="1" applyBorder="1"/>
    <xf numFmtId="10" fontId="2" fillId="0" borderId="1" xfId="1" applyNumberFormat="1" applyFont="1" applyBorder="1"/>
    <xf numFmtId="10" fontId="2" fillId="0" borderId="1" xfId="1" applyNumberFormat="1" applyFont="1" applyBorder="1" applyAlignment="1">
      <alignment horizontal="right"/>
    </xf>
    <xf numFmtId="2" fontId="2" fillId="0" borderId="1" xfId="0" applyNumberFormat="1" applyFont="1" applyBorder="1"/>
    <xf numFmtId="0" fontId="13" fillId="0" borderId="0" xfId="0" applyFont="1"/>
    <xf numFmtId="0" fontId="4" fillId="4" borderId="1" xfId="0" applyFont="1" applyFill="1" applyBorder="1" applyAlignment="1">
      <alignment horizontal="center" vertical="center" wrapText="1"/>
    </xf>
    <xf numFmtId="2" fontId="14" fillId="4" borderId="1" xfId="0" applyNumberFormat="1" applyFont="1" applyFill="1" applyBorder="1"/>
    <xf numFmtId="2" fontId="9" fillId="4" borderId="1" xfId="0" applyNumberFormat="1" applyFont="1" applyFill="1" applyBorder="1"/>
    <xf numFmtId="0" fontId="14" fillId="4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5" fillId="0" borderId="0" xfId="0" applyFont="1" applyFill="1" applyBorder="1" applyAlignment="1">
      <alignment horizontal="left" vertical="center"/>
    </xf>
    <xf numFmtId="2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 applyAlignment="1">
      <alignment horizontal="left" vertical="center"/>
    </xf>
    <xf numFmtId="2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/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2" fontId="5" fillId="0" borderId="0" xfId="0" applyNumberFormat="1" applyFont="1" applyBorder="1"/>
    <xf numFmtId="0" fontId="17" fillId="0" borderId="1" xfId="0" applyFont="1" applyFill="1" applyBorder="1" applyAlignment="1">
      <alignment horizontal="center" vertical="center" wrapText="1"/>
    </xf>
    <xf numFmtId="10" fontId="5" fillId="0" borderId="1" xfId="1" applyNumberFormat="1" applyFont="1" applyBorder="1"/>
    <xf numFmtId="10" fontId="8" fillId="0" borderId="1" xfId="1" applyNumberFormat="1" applyFont="1" applyBorder="1" applyAlignment="1">
      <alignment horizontal="right"/>
    </xf>
    <xf numFmtId="10" fontId="8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/>
    </xf>
    <xf numFmtId="0" fontId="1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14" fillId="4" borderId="2" xfId="0" applyFont="1" applyFill="1" applyBorder="1" applyAlignment="1">
      <alignment horizontal="left"/>
    </xf>
    <xf numFmtId="0" fontId="14" fillId="4" borderId="4" xfId="0" applyFont="1" applyFill="1" applyBorder="1" applyAlignment="1">
      <alignment horizontal="left"/>
    </xf>
    <xf numFmtId="0" fontId="14" fillId="4" borderId="3" xfId="0" applyFont="1" applyFill="1" applyBorder="1" applyAlignment="1">
      <alignment horizontal="left"/>
    </xf>
    <xf numFmtId="0" fontId="18" fillId="0" borderId="0" xfId="0" applyFont="1" applyFill="1"/>
    <xf numFmtId="0" fontId="2" fillId="0" borderId="0" xfId="0" applyFont="1" applyBorder="1"/>
    <xf numFmtId="10" fontId="8" fillId="0" borderId="0" xfId="1" applyNumberFormat="1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42E95-623C-4C89-AEF0-DED712D25E0E}">
  <dimension ref="A1:P39"/>
  <sheetViews>
    <sheetView workbookViewId="0">
      <selection activeCell="A2" sqref="A2"/>
    </sheetView>
  </sheetViews>
  <sheetFormatPr defaultRowHeight="15.75" x14ac:dyDescent="0.25"/>
  <cols>
    <col min="1" max="1" width="7.7109375" style="1" customWidth="1"/>
    <col min="2" max="2" width="18" style="1" customWidth="1"/>
    <col min="3" max="4" width="12.42578125" style="1" bestFit="1" customWidth="1"/>
    <col min="5" max="5" width="14.140625" style="1" bestFit="1" customWidth="1"/>
    <col min="6" max="6" width="14.140625" style="1" customWidth="1"/>
    <col min="7" max="7" width="13.42578125" style="1" bestFit="1" customWidth="1"/>
    <col min="8" max="13" width="13.85546875" style="1" customWidth="1"/>
    <col min="14" max="14" width="12.42578125" style="1" customWidth="1"/>
    <col min="15" max="16" width="13.7109375" style="1" bestFit="1" customWidth="1"/>
    <col min="17" max="17" width="8.85546875" style="1" bestFit="1" customWidth="1"/>
    <col min="18" max="16384" width="9.140625" style="1"/>
  </cols>
  <sheetData>
    <row r="1" spans="1:16" s="6" customFormat="1" ht="20.25" x14ac:dyDescent="0.3">
      <c r="A1" s="6" t="s">
        <v>78</v>
      </c>
    </row>
    <row r="2" spans="1:16" s="6" customFormat="1" ht="20.25" x14ac:dyDescent="0.3"/>
    <row r="3" spans="1:16" s="3" customFormat="1" x14ac:dyDescent="0.25">
      <c r="A3" s="3" t="s">
        <v>76</v>
      </c>
    </row>
    <row r="5" spans="1:16" s="2" customFormat="1" ht="62.25" customHeight="1" x14ac:dyDescent="0.25">
      <c r="A5" s="4" t="s">
        <v>71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72</v>
      </c>
      <c r="I5" s="4" t="s">
        <v>6</v>
      </c>
      <c r="J5" s="4" t="s">
        <v>7</v>
      </c>
      <c r="K5" s="4" t="s">
        <v>8</v>
      </c>
      <c r="L5" s="4" t="s">
        <v>73</v>
      </c>
    </row>
    <row r="6" spans="1:16" ht="15" customHeight="1" x14ac:dyDescent="0.25">
      <c r="A6" s="5">
        <v>1234</v>
      </c>
      <c r="B6" s="5" t="s">
        <v>14</v>
      </c>
      <c r="C6" s="30">
        <f>(SUM(I6:J6,L6)/F6)</f>
        <v>0.78336187378640776</v>
      </c>
      <c r="D6" s="5">
        <v>51500000</v>
      </c>
      <c r="E6" s="5">
        <v>0</v>
      </c>
      <c r="F6" s="5">
        <v>51500000</v>
      </c>
      <c r="G6" s="5">
        <v>5000000</v>
      </c>
      <c r="H6" s="5">
        <v>0</v>
      </c>
      <c r="I6" s="5">
        <v>29878843</v>
      </c>
      <c r="J6" s="5">
        <v>9918763.5</v>
      </c>
      <c r="K6" s="5">
        <v>-2299427.5</v>
      </c>
      <c r="L6" s="5">
        <v>545530</v>
      </c>
    </row>
    <row r="7" spans="1:16" s="6" customFormat="1" ht="15" customHeight="1" x14ac:dyDescent="0.3"/>
    <row r="8" spans="1:16" s="6" customFormat="1" ht="15" customHeight="1" x14ac:dyDescent="0.3"/>
    <row r="9" spans="1:16" s="3" customFormat="1" x14ac:dyDescent="0.25">
      <c r="A9" s="3" t="s">
        <v>74</v>
      </c>
    </row>
    <row r="11" spans="1:16" ht="63" x14ac:dyDescent="0.25">
      <c r="A11" s="4" t="s">
        <v>71</v>
      </c>
      <c r="B11" s="4" t="s">
        <v>0</v>
      </c>
      <c r="C11" s="4" t="s">
        <v>15</v>
      </c>
      <c r="D11" s="4" t="s">
        <v>17</v>
      </c>
      <c r="E11" s="4" t="s">
        <v>16</v>
      </c>
      <c r="F11" s="4" t="s">
        <v>57</v>
      </c>
      <c r="G11" s="12" t="s">
        <v>47</v>
      </c>
      <c r="H11" s="4" t="s">
        <v>2</v>
      </c>
      <c r="I11" s="4" t="s">
        <v>3</v>
      </c>
      <c r="J11" s="4" t="s">
        <v>4</v>
      </c>
      <c r="K11" s="4" t="s">
        <v>5</v>
      </c>
      <c r="L11" s="4" t="s">
        <v>72</v>
      </c>
      <c r="M11" s="4" t="s">
        <v>6</v>
      </c>
      <c r="N11" s="4" t="s">
        <v>7</v>
      </c>
      <c r="O11" s="4" t="s">
        <v>8</v>
      </c>
      <c r="P11" s="4" t="s">
        <v>73</v>
      </c>
    </row>
    <row r="12" spans="1:16" x14ac:dyDescent="0.25">
      <c r="A12" s="5">
        <v>1234</v>
      </c>
      <c r="B12" s="5" t="s">
        <v>14</v>
      </c>
      <c r="C12" s="5">
        <f>SUM(M12,P12)</f>
        <v>30424373</v>
      </c>
      <c r="D12" s="30">
        <f>IF(OR(J12=0,J12&lt;0)," ",C12/J12)</f>
        <v>0.59076452427184467</v>
      </c>
      <c r="E12" s="5">
        <f>N12</f>
        <v>9918763.5</v>
      </c>
      <c r="F12" s="31">
        <f>IF(OR((J12-C12)=0,(J12-C12)&lt;0)," ",(E12/(J12-C12)))</f>
        <v>0.47062720838625582</v>
      </c>
      <c r="G12" s="14">
        <f>$E$29</f>
        <v>0</v>
      </c>
      <c r="H12" s="5">
        <v>51500000</v>
      </c>
      <c r="I12" s="5">
        <v>0</v>
      </c>
      <c r="J12" s="5">
        <v>51500000</v>
      </c>
      <c r="K12" s="5">
        <v>5000000</v>
      </c>
      <c r="L12" s="5">
        <v>0</v>
      </c>
      <c r="M12" s="5">
        <v>29878843</v>
      </c>
      <c r="N12" s="5">
        <v>9918763.5</v>
      </c>
      <c r="O12" s="5">
        <v>-2299427.5</v>
      </c>
      <c r="P12" s="5">
        <v>545530</v>
      </c>
    </row>
    <row r="15" spans="1:16" x14ac:dyDescent="0.25">
      <c r="A15" s="34" t="s">
        <v>18</v>
      </c>
      <c r="B15" s="36" t="s">
        <v>19</v>
      </c>
      <c r="C15" s="36"/>
      <c r="D15" s="36"/>
      <c r="E15" s="34" t="s">
        <v>20</v>
      </c>
      <c r="F15" s="38" t="s">
        <v>21</v>
      </c>
      <c r="G15" s="38"/>
      <c r="H15" s="38"/>
      <c r="I15" s="38"/>
      <c r="J15" s="38"/>
      <c r="K15" s="38"/>
      <c r="L15" s="38"/>
      <c r="M15" s="38"/>
      <c r="N15" s="38"/>
    </row>
    <row r="16" spans="1:16" x14ac:dyDescent="0.25">
      <c r="A16" s="33" t="s">
        <v>22</v>
      </c>
      <c r="B16" s="35" t="s">
        <v>23</v>
      </c>
      <c r="C16" s="35"/>
      <c r="D16" s="35"/>
      <c r="E16" s="8">
        <v>0.85</v>
      </c>
      <c r="F16" s="37" t="s">
        <v>45</v>
      </c>
      <c r="G16" s="37"/>
      <c r="H16" s="37"/>
      <c r="I16" s="37"/>
      <c r="J16" s="37"/>
      <c r="K16" s="37"/>
      <c r="L16" s="37"/>
      <c r="M16" s="37"/>
      <c r="N16" s="37"/>
    </row>
    <row r="17" spans="1:14" x14ac:dyDescent="0.25">
      <c r="A17" s="33" t="s">
        <v>24</v>
      </c>
      <c r="B17" s="35" t="s">
        <v>46</v>
      </c>
      <c r="C17" s="35"/>
      <c r="D17" s="35"/>
      <c r="E17" s="8">
        <f>E16-0.1%</f>
        <v>0.84899999999999998</v>
      </c>
      <c r="F17" s="37"/>
      <c r="G17" s="37"/>
      <c r="H17" s="37"/>
      <c r="I17" s="37"/>
      <c r="J17" s="37"/>
      <c r="K17" s="37"/>
      <c r="L17" s="37"/>
      <c r="M17" s="37"/>
      <c r="N17" s="37"/>
    </row>
    <row r="18" spans="1:14" x14ac:dyDescent="0.25">
      <c r="A18" s="33" t="s">
        <v>25</v>
      </c>
      <c r="B18" s="35" t="s">
        <v>26</v>
      </c>
      <c r="C18" s="35"/>
      <c r="D18" s="35"/>
      <c r="E18" s="5">
        <v>51500000</v>
      </c>
      <c r="F18" s="37"/>
      <c r="G18" s="37"/>
      <c r="H18" s="37"/>
      <c r="I18" s="37"/>
      <c r="J18" s="37"/>
      <c r="K18" s="37"/>
      <c r="L18" s="37"/>
      <c r="M18" s="37"/>
      <c r="N18" s="37"/>
    </row>
    <row r="19" spans="1:14" x14ac:dyDescent="0.25">
      <c r="A19" s="33" t="s">
        <v>27</v>
      </c>
      <c r="B19" s="35" t="s">
        <v>28</v>
      </c>
      <c r="C19" s="35"/>
      <c r="D19" s="35"/>
      <c r="E19" s="7">
        <f>C12</f>
        <v>30424373</v>
      </c>
      <c r="F19" s="37" t="s">
        <v>48</v>
      </c>
      <c r="G19" s="37"/>
      <c r="H19" s="37"/>
      <c r="I19" s="37"/>
      <c r="J19" s="37"/>
      <c r="K19" s="37"/>
      <c r="L19" s="37"/>
      <c r="M19" s="37"/>
      <c r="N19" s="37"/>
    </row>
    <row r="20" spans="1:14" x14ac:dyDescent="0.25">
      <c r="A20" s="33" t="s">
        <v>29</v>
      </c>
      <c r="B20" s="35" t="s">
        <v>53</v>
      </c>
      <c r="C20" s="35"/>
      <c r="D20" s="35"/>
      <c r="E20" s="9">
        <f>IF(OR(E18=0,E18&lt;0)," ",E19/E18)</f>
        <v>0.59076452427184467</v>
      </c>
      <c r="F20" s="37" t="s">
        <v>30</v>
      </c>
      <c r="G20" s="37"/>
      <c r="H20" s="37"/>
      <c r="I20" s="37"/>
      <c r="J20" s="37"/>
      <c r="K20" s="37"/>
      <c r="L20" s="37"/>
      <c r="M20" s="37"/>
      <c r="N20" s="37"/>
    </row>
    <row r="21" spans="1:14" x14ac:dyDescent="0.25">
      <c r="A21" s="33" t="s">
        <v>31</v>
      </c>
      <c r="B21" s="35" t="s">
        <v>32</v>
      </c>
      <c r="C21" s="35"/>
      <c r="D21" s="35"/>
      <c r="E21" s="7">
        <f>E12</f>
        <v>9918763.5</v>
      </c>
      <c r="F21" s="37" t="s">
        <v>50</v>
      </c>
      <c r="G21" s="37"/>
      <c r="H21" s="37"/>
      <c r="I21" s="37"/>
      <c r="J21" s="37"/>
      <c r="K21" s="37"/>
      <c r="L21" s="37"/>
      <c r="M21" s="37"/>
      <c r="N21" s="37"/>
    </row>
    <row r="22" spans="1:14" x14ac:dyDescent="0.25">
      <c r="A22" s="33" t="s">
        <v>33</v>
      </c>
      <c r="B22" s="35" t="s">
        <v>54</v>
      </c>
      <c r="C22" s="35"/>
      <c r="D22" s="35"/>
      <c r="E22" s="9">
        <f>IF(OR((E18-E19)=0,(E18-E19)&lt;0)," ",(E21/(E18-E19)))</f>
        <v>0.47062720838625582</v>
      </c>
      <c r="F22" s="37" t="s">
        <v>35</v>
      </c>
      <c r="G22" s="37"/>
      <c r="H22" s="37"/>
      <c r="I22" s="37"/>
      <c r="J22" s="37"/>
      <c r="K22" s="37"/>
      <c r="L22" s="37"/>
      <c r="M22" s="37"/>
      <c r="N22" s="37"/>
    </row>
    <row r="23" spans="1:14" x14ac:dyDescent="0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  <row r="24" spans="1:14" x14ac:dyDescent="0.25">
      <c r="A24" s="40" t="s">
        <v>36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  <row r="26" spans="1:14" x14ac:dyDescent="0.25">
      <c r="A26" s="33" t="s">
        <v>37</v>
      </c>
      <c r="B26" s="35" t="s">
        <v>38</v>
      </c>
      <c r="C26" s="35"/>
      <c r="D26" s="35"/>
      <c r="E26" s="10">
        <f>IF(E22&gt;E16,(E19+(E21/E17)),E18)</f>
        <v>51500000</v>
      </c>
      <c r="F26" s="37"/>
      <c r="G26" s="37"/>
      <c r="H26" s="37"/>
      <c r="I26" s="37"/>
      <c r="J26" s="37"/>
      <c r="K26" s="37"/>
      <c r="L26" s="37"/>
      <c r="M26" s="37"/>
      <c r="N26" s="37"/>
    </row>
    <row r="27" spans="1:14" x14ac:dyDescent="0.25">
      <c r="A27" s="33" t="s">
        <v>39</v>
      </c>
      <c r="B27" s="35" t="s">
        <v>67</v>
      </c>
      <c r="C27" s="35"/>
      <c r="D27" s="35"/>
      <c r="E27" s="10">
        <f>IF(E20&gt;E16,(E19/E17),E18)</f>
        <v>51500000</v>
      </c>
      <c r="F27" s="37"/>
      <c r="G27" s="37"/>
      <c r="H27" s="37"/>
      <c r="I27" s="37"/>
      <c r="J27" s="37"/>
      <c r="K27" s="37"/>
      <c r="L27" s="37"/>
      <c r="M27" s="37"/>
      <c r="N27" s="37"/>
    </row>
    <row r="28" spans="1:14" x14ac:dyDescent="0.25">
      <c r="A28" s="33" t="s">
        <v>40</v>
      </c>
      <c r="B28" s="35" t="s">
        <v>41</v>
      </c>
      <c r="C28" s="35"/>
      <c r="D28" s="35"/>
      <c r="E28" s="10">
        <f>MAX(E26:E27)</f>
        <v>51500000</v>
      </c>
      <c r="F28" s="37" t="s">
        <v>42</v>
      </c>
      <c r="G28" s="37"/>
      <c r="H28" s="37"/>
      <c r="I28" s="37"/>
      <c r="J28" s="37"/>
      <c r="K28" s="37"/>
      <c r="L28" s="37"/>
      <c r="M28" s="37"/>
      <c r="N28" s="37"/>
    </row>
    <row r="29" spans="1:14" x14ac:dyDescent="0.25">
      <c r="A29" s="15" t="s">
        <v>43</v>
      </c>
      <c r="B29" s="41" t="s">
        <v>44</v>
      </c>
      <c r="C29" s="42"/>
      <c r="D29" s="43"/>
      <c r="E29" s="13">
        <f>IF(E28&gt;E18,(E28-E18),0)</f>
        <v>0</v>
      </c>
      <c r="F29" s="37" t="s">
        <v>58</v>
      </c>
      <c r="G29" s="37"/>
      <c r="H29" s="37"/>
      <c r="I29" s="37"/>
      <c r="J29" s="37"/>
      <c r="K29" s="37"/>
      <c r="L29" s="37"/>
      <c r="M29" s="37"/>
      <c r="N29" s="37"/>
    </row>
    <row r="31" spans="1:14" s="44" customFormat="1" x14ac:dyDescent="0.25">
      <c r="A31" s="44" t="s">
        <v>49</v>
      </c>
    </row>
    <row r="32" spans="1:14" s="11" customFormat="1" x14ac:dyDescent="0.25">
      <c r="A32" s="24">
        <v>1</v>
      </c>
      <c r="B32" s="1" t="s">
        <v>59</v>
      </c>
    </row>
    <row r="33" spans="1:13" s="11" customFormat="1" x14ac:dyDescent="0.25">
      <c r="A33" s="24">
        <v>2</v>
      </c>
      <c r="B33" s="1" t="s">
        <v>63</v>
      </c>
    </row>
    <row r="34" spans="1:13" s="16" customFormat="1" ht="14.25" x14ac:dyDescent="0.2">
      <c r="A34" s="25">
        <v>3</v>
      </c>
      <c r="B34" s="18" t="s">
        <v>64</v>
      </c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s="17" customFormat="1" ht="14.25" customHeight="1" x14ac:dyDescent="0.2">
      <c r="A35" s="25"/>
      <c r="B35" s="21" t="s">
        <v>51</v>
      </c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1:13" s="17" customFormat="1" ht="14.25" customHeight="1" x14ac:dyDescent="0.2">
      <c r="A36" s="25"/>
      <c r="B36" s="21" t="s">
        <v>52</v>
      </c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</row>
    <row r="37" spans="1:13" x14ac:dyDescent="0.25">
      <c r="A37" s="24">
        <v>4</v>
      </c>
      <c r="B37" s="1" t="s">
        <v>70</v>
      </c>
    </row>
    <row r="38" spans="1:13" x14ac:dyDescent="0.25">
      <c r="B38" s="11" t="s">
        <v>55</v>
      </c>
    </row>
    <row r="39" spans="1:13" x14ac:dyDescent="0.25">
      <c r="B39" s="11" t="s">
        <v>56</v>
      </c>
    </row>
  </sheetData>
  <mergeCells count="27">
    <mergeCell ref="B29:D29"/>
    <mergeCell ref="F29:N29"/>
    <mergeCell ref="A25:N25"/>
    <mergeCell ref="B26:D26"/>
    <mergeCell ref="F26:N26"/>
    <mergeCell ref="B27:D27"/>
    <mergeCell ref="F27:N27"/>
    <mergeCell ref="B28:D28"/>
    <mergeCell ref="F28:N28"/>
    <mergeCell ref="B21:D21"/>
    <mergeCell ref="F21:N21"/>
    <mergeCell ref="B22:D22"/>
    <mergeCell ref="F22:N22"/>
    <mergeCell ref="A23:N23"/>
    <mergeCell ref="A24:N24"/>
    <mergeCell ref="B18:D18"/>
    <mergeCell ref="F18:N18"/>
    <mergeCell ref="B19:D19"/>
    <mergeCell ref="F19:N19"/>
    <mergeCell ref="B20:D20"/>
    <mergeCell ref="F20:N20"/>
    <mergeCell ref="B15:D15"/>
    <mergeCell ref="F15:N15"/>
    <mergeCell ref="B16:D16"/>
    <mergeCell ref="F16:N16"/>
    <mergeCell ref="B17:D17"/>
    <mergeCell ref="F17:N17"/>
  </mergeCells>
  <pageMargins left="0.7" right="0.7" top="0.75" bottom="0.75" header="0.3" footer="0.3"/>
  <pageSetup paperSize="9" orientation="portrait" horizontalDpi="4294967293" verticalDpi="4294967293" r:id="rId1"/>
  <headerFooter>
    <oddFooter>&amp;C&amp;"Arial"&amp;8&amp;K45C745 BSE - PUBLIC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5C500-7995-4180-A770-3FE9DC166B50}">
  <dimension ref="A1:N39"/>
  <sheetViews>
    <sheetView tabSelected="1" workbookViewId="0">
      <selection activeCell="A2" sqref="A2"/>
    </sheetView>
  </sheetViews>
  <sheetFormatPr defaultRowHeight="15.75" x14ac:dyDescent="0.25"/>
  <cols>
    <col min="1" max="1" width="7.7109375" style="1" customWidth="1"/>
    <col min="2" max="2" width="11.7109375" style="1" customWidth="1"/>
    <col min="3" max="3" width="14.7109375" style="1" customWidth="1"/>
    <col min="4" max="4" width="15" style="1" customWidth="1"/>
    <col min="5" max="5" width="14.140625" style="1" bestFit="1" customWidth="1"/>
    <col min="6" max="6" width="14.140625" style="1" customWidth="1"/>
    <col min="7" max="7" width="13.42578125" style="1" bestFit="1" customWidth="1"/>
    <col min="8" max="8" width="15" style="1" customWidth="1"/>
    <col min="9" max="15" width="13.7109375" style="1" customWidth="1"/>
    <col min="16" max="16" width="13.7109375" style="1" bestFit="1" customWidth="1"/>
    <col min="17" max="17" width="8.85546875" style="1" bestFit="1" customWidth="1"/>
    <col min="18" max="16384" width="9.140625" style="1"/>
  </cols>
  <sheetData>
    <row r="1" spans="1:14" s="6" customFormat="1" ht="20.25" x14ac:dyDescent="0.3">
      <c r="A1" s="6" t="s">
        <v>79</v>
      </c>
    </row>
    <row r="3" spans="1:14" s="3" customFormat="1" x14ac:dyDescent="0.25">
      <c r="A3" s="3" t="s">
        <v>75</v>
      </c>
    </row>
    <row r="4" spans="1:14" x14ac:dyDescent="0.25">
      <c r="A4" s="27"/>
      <c r="B4" s="27"/>
      <c r="C4" s="28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4" ht="62.25" customHeight="1" x14ac:dyDescent="0.25">
      <c r="A5" s="26" t="s">
        <v>11</v>
      </c>
      <c r="B5" s="26" t="s">
        <v>12</v>
      </c>
      <c r="C5" s="26" t="s">
        <v>9</v>
      </c>
      <c r="D5" s="26" t="s">
        <v>60</v>
      </c>
      <c r="E5" s="26" t="s">
        <v>10</v>
      </c>
      <c r="F5" s="26" t="s">
        <v>6</v>
      </c>
      <c r="G5" s="26" t="s">
        <v>7</v>
      </c>
      <c r="H5" s="26" t="s">
        <v>8</v>
      </c>
      <c r="I5" s="26" t="s">
        <v>73</v>
      </c>
      <c r="J5" s="27"/>
      <c r="K5" s="27"/>
    </row>
    <row r="6" spans="1:14" x14ac:dyDescent="0.25">
      <c r="A6" s="7">
        <v>1234</v>
      </c>
      <c r="B6" s="7">
        <v>4370</v>
      </c>
      <c r="C6" s="7" t="s">
        <v>13</v>
      </c>
      <c r="D6" s="32">
        <f>SUM(F6:G6,I6)/E6</f>
        <v>1.0984804693333334</v>
      </c>
      <c r="E6" s="7">
        <v>7500000</v>
      </c>
      <c r="F6" s="7">
        <v>5977938.8200000003</v>
      </c>
      <c r="G6" s="7">
        <v>1237250</v>
      </c>
      <c r="H6" s="7">
        <v>-183461.85</v>
      </c>
      <c r="I6" s="7">
        <v>1023414.7</v>
      </c>
      <c r="J6" s="27"/>
      <c r="K6" s="27"/>
    </row>
    <row r="7" spans="1:14" x14ac:dyDescent="0.25">
      <c r="A7" s="45"/>
      <c r="B7" s="45"/>
      <c r="C7" s="45"/>
      <c r="D7" s="46"/>
      <c r="E7" s="45"/>
      <c r="F7" s="45"/>
      <c r="G7" s="45"/>
      <c r="H7" s="27"/>
      <c r="I7" s="45"/>
      <c r="J7" s="45"/>
      <c r="K7" s="45"/>
      <c r="L7" s="27"/>
      <c r="M7" s="27"/>
    </row>
    <row r="8" spans="1:14" x14ac:dyDescent="0.25">
      <c r="A8" s="27"/>
      <c r="B8" s="27"/>
      <c r="C8" s="28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1:14" s="3" customFormat="1" x14ac:dyDescent="0.25">
      <c r="A9" s="3" t="s">
        <v>77</v>
      </c>
    </row>
    <row r="11" spans="1:14" s="2" customFormat="1" ht="81" customHeight="1" x14ac:dyDescent="0.25">
      <c r="A11" s="4" t="s">
        <v>11</v>
      </c>
      <c r="B11" s="26" t="s">
        <v>12</v>
      </c>
      <c r="C11" s="4" t="s">
        <v>9</v>
      </c>
      <c r="D11" s="4" t="s">
        <v>15</v>
      </c>
      <c r="E11" s="4" t="s">
        <v>17</v>
      </c>
      <c r="F11" s="4" t="s">
        <v>61</v>
      </c>
      <c r="G11" s="29" t="s">
        <v>34</v>
      </c>
      <c r="H11" s="12" t="s">
        <v>62</v>
      </c>
      <c r="I11" s="4" t="s">
        <v>10</v>
      </c>
      <c r="J11" s="4" t="s">
        <v>6</v>
      </c>
      <c r="K11" s="4" t="s">
        <v>7</v>
      </c>
      <c r="L11" s="4" t="s">
        <v>8</v>
      </c>
      <c r="M11" s="26" t="s">
        <v>73</v>
      </c>
    </row>
    <row r="12" spans="1:14" x14ac:dyDescent="0.25">
      <c r="A12" s="7">
        <v>1234</v>
      </c>
      <c r="B12" s="7">
        <v>4370</v>
      </c>
      <c r="C12" s="7" t="s">
        <v>13</v>
      </c>
      <c r="D12" s="5">
        <f>SUM(J12,M12)</f>
        <v>7001353.5200000005</v>
      </c>
      <c r="E12" s="30">
        <f>IF(OR(I12=0,I12&lt;0)," ",D12/I12)</f>
        <v>0.93351380266666673</v>
      </c>
      <c r="F12" s="5">
        <f>K12</f>
        <v>1237250</v>
      </c>
      <c r="G12" s="31">
        <f>IF(OR((I12-D12)=0,(I12-D12)&lt;0)," ",(F12/(I12-D12)))</f>
        <v>2.4812167529990408</v>
      </c>
      <c r="H12" s="14">
        <f>E29</f>
        <v>958656.22906949371</v>
      </c>
      <c r="I12" s="7">
        <v>7500000</v>
      </c>
      <c r="J12" s="7">
        <v>5977938.8200000003</v>
      </c>
      <c r="K12" s="7">
        <v>1237250</v>
      </c>
      <c r="L12" s="7">
        <v>-183461.85</v>
      </c>
      <c r="M12" s="7">
        <v>1023414.7</v>
      </c>
    </row>
    <row r="15" spans="1:14" x14ac:dyDescent="0.25">
      <c r="A15" s="34" t="s">
        <v>18</v>
      </c>
      <c r="B15" s="36" t="s">
        <v>19</v>
      </c>
      <c r="C15" s="36"/>
      <c r="D15" s="36"/>
      <c r="E15" s="34" t="s">
        <v>20</v>
      </c>
      <c r="F15" s="38" t="s">
        <v>21</v>
      </c>
      <c r="G15" s="38"/>
      <c r="H15" s="38"/>
      <c r="I15" s="38"/>
      <c r="J15" s="38"/>
      <c r="K15" s="38"/>
      <c r="L15" s="38"/>
      <c r="M15" s="38"/>
      <c r="N15" s="38"/>
    </row>
    <row r="16" spans="1:14" x14ac:dyDescent="0.25">
      <c r="A16" s="33" t="s">
        <v>22</v>
      </c>
      <c r="B16" s="35" t="s">
        <v>23</v>
      </c>
      <c r="C16" s="35"/>
      <c r="D16" s="35"/>
      <c r="E16" s="8">
        <v>0.85</v>
      </c>
      <c r="F16" s="37" t="s">
        <v>45</v>
      </c>
      <c r="G16" s="37"/>
      <c r="H16" s="37"/>
      <c r="I16" s="37"/>
      <c r="J16" s="37"/>
      <c r="K16" s="37"/>
      <c r="L16" s="37"/>
      <c r="M16" s="37"/>
      <c r="N16" s="37"/>
    </row>
    <row r="17" spans="1:14" x14ac:dyDescent="0.25">
      <c r="A17" s="33" t="s">
        <v>24</v>
      </c>
      <c r="B17" s="35" t="s">
        <v>46</v>
      </c>
      <c r="C17" s="35"/>
      <c r="D17" s="35"/>
      <c r="E17" s="8">
        <f>E16-0.1%</f>
        <v>0.84899999999999998</v>
      </c>
      <c r="F17" s="37"/>
      <c r="G17" s="37"/>
      <c r="H17" s="37"/>
      <c r="I17" s="37"/>
      <c r="J17" s="37"/>
      <c r="K17" s="37"/>
      <c r="L17" s="37"/>
      <c r="M17" s="37"/>
      <c r="N17" s="37"/>
    </row>
    <row r="18" spans="1:14" x14ac:dyDescent="0.25">
      <c r="A18" s="33" t="s">
        <v>25</v>
      </c>
      <c r="B18" s="35" t="s">
        <v>10</v>
      </c>
      <c r="C18" s="35"/>
      <c r="D18" s="35"/>
      <c r="E18" s="5">
        <f>I12</f>
        <v>7500000</v>
      </c>
      <c r="F18" s="37"/>
      <c r="G18" s="37"/>
      <c r="H18" s="37"/>
      <c r="I18" s="37"/>
      <c r="J18" s="37"/>
      <c r="K18" s="37"/>
      <c r="L18" s="37"/>
      <c r="M18" s="37"/>
      <c r="N18" s="37"/>
    </row>
    <row r="19" spans="1:14" x14ac:dyDescent="0.25">
      <c r="A19" s="33" t="s">
        <v>27</v>
      </c>
      <c r="B19" s="35" t="s">
        <v>28</v>
      </c>
      <c r="C19" s="35"/>
      <c r="D19" s="35"/>
      <c r="E19" s="7">
        <f>D12</f>
        <v>7001353.5200000005</v>
      </c>
      <c r="F19" s="37" t="s">
        <v>48</v>
      </c>
      <c r="G19" s="37"/>
      <c r="H19" s="37"/>
      <c r="I19" s="37"/>
      <c r="J19" s="37"/>
      <c r="K19" s="37"/>
      <c r="L19" s="37"/>
      <c r="M19" s="37"/>
      <c r="N19" s="37"/>
    </row>
    <row r="20" spans="1:14" x14ac:dyDescent="0.25">
      <c r="A20" s="33" t="s">
        <v>29</v>
      </c>
      <c r="B20" s="35" t="s">
        <v>53</v>
      </c>
      <c r="C20" s="35"/>
      <c r="D20" s="35"/>
      <c r="E20" s="9">
        <f>IF(OR(E18=0,E18&lt;0)," ",E19/E18)</f>
        <v>0.93351380266666673</v>
      </c>
      <c r="F20" s="37" t="s">
        <v>30</v>
      </c>
      <c r="G20" s="37"/>
      <c r="H20" s="37"/>
      <c r="I20" s="37"/>
      <c r="J20" s="37"/>
      <c r="K20" s="37"/>
      <c r="L20" s="37"/>
      <c r="M20" s="37"/>
      <c r="N20" s="37"/>
    </row>
    <row r="21" spans="1:14" x14ac:dyDescent="0.25">
      <c r="A21" s="33" t="s">
        <v>31</v>
      </c>
      <c r="B21" s="35" t="s">
        <v>32</v>
      </c>
      <c r="C21" s="35"/>
      <c r="D21" s="35"/>
      <c r="E21" s="7">
        <f>F12</f>
        <v>1237250</v>
      </c>
      <c r="F21" s="37" t="s">
        <v>50</v>
      </c>
      <c r="G21" s="37"/>
      <c r="H21" s="37"/>
      <c r="I21" s="37"/>
      <c r="J21" s="37"/>
      <c r="K21" s="37"/>
      <c r="L21" s="37"/>
      <c r="M21" s="37"/>
      <c r="N21" s="37"/>
    </row>
    <row r="22" spans="1:14" x14ac:dyDescent="0.25">
      <c r="A22" s="33" t="s">
        <v>33</v>
      </c>
      <c r="B22" s="35" t="s">
        <v>54</v>
      </c>
      <c r="C22" s="35"/>
      <c r="D22" s="35"/>
      <c r="E22" s="9">
        <f>IF(OR((E18-E19)=0,(E18-E19)&lt;0)," ",(E21/(E18-E19)))</f>
        <v>2.4812167529990408</v>
      </c>
      <c r="F22" s="37" t="s">
        <v>35</v>
      </c>
      <c r="G22" s="37"/>
      <c r="H22" s="37"/>
      <c r="I22" s="37"/>
      <c r="J22" s="37"/>
      <c r="K22" s="37"/>
      <c r="L22" s="37"/>
      <c r="M22" s="37"/>
      <c r="N22" s="37"/>
    </row>
    <row r="23" spans="1:14" x14ac:dyDescent="0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  <row r="24" spans="1:14" x14ac:dyDescent="0.25">
      <c r="A24" s="40" t="s">
        <v>36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  <row r="26" spans="1:14" x14ac:dyDescent="0.25">
      <c r="A26" s="33" t="s">
        <v>37</v>
      </c>
      <c r="B26" s="35" t="s">
        <v>65</v>
      </c>
      <c r="C26" s="35"/>
      <c r="D26" s="35"/>
      <c r="E26" s="10">
        <f>IF(E22&gt;E16,(E19+(E21/E17)),E18)</f>
        <v>8458656.2290694937</v>
      </c>
      <c r="F26" s="37"/>
      <c r="G26" s="37"/>
      <c r="H26" s="37"/>
      <c r="I26" s="37"/>
      <c r="J26" s="37"/>
      <c r="K26" s="37"/>
      <c r="L26" s="37"/>
      <c r="M26" s="37"/>
      <c r="N26" s="37"/>
    </row>
    <row r="27" spans="1:14" x14ac:dyDescent="0.25">
      <c r="A27" s="33" t="s">
        <v>39</v>
      </c>
      <c r="B27" s="35" t="s">
        <v>66</v>
      </c>
      <c r="C27" s="35"/>
      <c r="D27" s="35"/>
      <c r="E27" s="10">
        <f>IF(E20&gt;E16,(E19/E17),E18)</f>
        <v>8246588.3627797421</v>
      </c>
      <c r="F27" s="37"/>
      <c r="G27" s="37"/>
      <c r="H27" s="37"/>
      <c r="I27" s="37"/>
      <c r="J27" s="37"/>
      <c r="K27" s="37"/>
      <c r="L27" s="37"/>
      <c r="M27" s="37"/>
      <c r="N27" s="37"/>
    </row>
    <row r="28" spans="1:14" x14ac:dyDescent="0.25">
      <c r="A28" s="33" t="s">
        <v>40</v>
      </c>
      <c r="B28" s="35" t="s">
        <v>41</v>
      </c>
      <c r="C28" s="35"/>
      <c r="D28" s="35"/>
      <c r="E28" s="10">
        <f>MAX(E26:E27)</f>
        <v>8458656.2290694937</v>
      </c>
      <c r="F28" s="37" t="s">
        <v>42</v>
      </c>
      <c r="G28" s="37"/>
      <c r="H28" s="37"/>
      <c r="I28" s="37"/>
      <c r="J28" s="37"/>
      <c r="K28" s="37"/>
      <c r="L28" s="37"/>
      <c r="M28" s="37"/>
      <c r="N28" s="37"/>
    </row>
    <row r="29" spans="1:14" x14ac:dyDescent="0.25">
      <c r="A29" s="15" t="s">
        <v>43</v>
      </c>
      <c r="B29" s="41" t="s">
        <v>44</v>
      </c>
      <c r="C29" s="42"/>
      <c r="D29" s="43"/>
      <c r="E29" s="13">
        <f>IF(E28&gt;E18,(E28-E18),0)</f>
        <v>958656.22906949371</v>
      </c>
      <c r="F29" s="37" t="s">
        <v>58</v>
      </c>
      <c r="G29" s="37"/>
      <c r="H29" s="37"/>
      <c r="I29" s="37"/>
      <c r="J29" s="37"/>
      <c r="K29" s="37"/>
      <c r="L29" s="37"/>
      <c r="M29" s="37"/>
      <c r="N29" s="37"/>
    </row>
    <row r="31" spans="1:14" s="49" customFormat="1" x14ac:dyDescent="0.25">
      <c r="A31" s="47" t="s">
        <v>49</v>
      </c>
      <c r="B31" s="48"/>
    </row>
    <row r="32" spans="1:14" s="11" customFormat="1" x14ac:dyDescent="0.25">
      <c r="A32" s="24">
        <v>1</v>
      </c>
      <c r="B32" s="1" t="s">
        <v>68</v>
      </c>
    </row>
    <row r="33" spans="1:13" s="11" customFormat="1" x14ac:dyDescent="0.25">
      <c r="A33" s="24">
        <v>2</v>
      </c>
      <c r="B33" s="1" t="s">
        <v>69</v>
      </c>
    </row>
    <row r="34" spans="1:13" s="16" customFormat="1" ht="14.25" x14ac:dyDescent="0.2">
      <c r="A34" s="25">
        <v>3</v>
      </c>
      <c r="B34" s="18" t="s">
        <v>64</v>
      </c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s="17" customFormat="1" ht="14.25" customHeight="1" x14ac:dyDescent="0.2">
      <c r="A35" s="25"/>
      <c r="B35" s="21" t="s">
        <v>51</v>
      </c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1:13" s="17" customFormat="1" ht="14.25" customHeight="1" x14ac:dyDescent="0.2">
      <c r="A36" s="25"/>
      <c r="B36" s="21" t="s">
        <v>52</v>
      </c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</row>
    <row r="37" spans="1:13" x14ac:dyDescent="0.25">
      <c r="A37" s="24">
        <v>4</v>
      </c>
      <c r="B37" s="1" t="s">
        <v>70</v>
      </c>
    </row>
    <row r="38" spans="1:13" x14ac:dyDescent="0.25">
      <c r="B38" s="11" t="s">
        <v>55</v>
      </c>
    </row>
    <row r="39" spans="1:13" x14ac:dyDescent="0.25">
      <c r="B39" s="11" t="s">
        <v>56</v>
      </c>
    </row>
  </sheetData>
  <mergeCells count="27">
    <mergeCell ref="B29:D29"/>
    <mergeCell ref="F29:N29"/>
    <mergeCell ref="A25:N25"/>
    <mergeCell ref="B26:D26"/>
    <mergeCell ref="F26:N26"/>
    <mergeCell ref="B27:D27"/>
    <mergeCell ref="F27:N27"/>
    <mergeCell ref="B28:D28"/>
    <mergeCell ref="F28:N28"/>
    <mergeCell ref="B21:D21"/>
    <mergeCell ref="F21:N21"/>
    <mergeCell ref="B22:D22"/>
    <mergeCell ref="F22:N22"/>
    <mergeCell ref="A23:N23"/>
    <mergeCell ref="A24:N24"/>
    <mergeCell ref="B18:D18"/>
    <mergeCell ref="F18:N18"/>
    <mergeCell ref="B19:D19"/>
    <mergeCell ref="F19:N19"/>
    <mergeCell ref="B20:D20"/>
    <mergeCell ref="F20:N20"/>
    <mergeCell ref="B15:D15"/>
    <mergeCell ref="F15:N15"/>
    <mergeCell ref="B16:D16"/>
    <mergeCell ref="F16:N16"/>
    <mergeCell ref="B17:D17"/>
    <mergeCell ref="F17:N17"/>
  </mergeCells>
  <pageMargins left="0.7" right="0.7" top="0.75" bottom="0.75" header="0.3" footer="0.3"/>
  <pageSetup paperSize="9" orientation="portrait" horizontalDpi="4294967293" verticalDpi="4294967293" r:id="rId1"/>
  <headerFooter>
    <oddFooter>&amp;C&amp;"Arial"&amp;8&amp;K45C745 BSE - PUBLIC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Klassify>
  <SNO>1</SNO>
  <KDate>2020-01-28 15:17:10</KDate>
  <Classification>BSE - PUBLIC</Classification>
  <HostName>BSEF15WD069</HostName>
  <Domain_User>BSELTD/sanaiya.ghadially</Domain_User>
  <IPAdd>10.228.100.69</IPAdd>
  <FilePath>Book1</FilePath>
  <KID>6C4B902BF5A8637158214304613163</KID>
  <UniqueName/>
  <Suggested/>
  <Justification/>
</Klassify>
</file>

<file path=customXml/itemProps1.xml><?xml version="1.0" encoding="utf-8"?>
<ds:datastoreItem xmlns:ds="http://schemas.openxmlformats.org/officeDocument/2006/customXml" ds:itemID="{6507A25F-CAB1-439C-AC88-7AE18881B7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CDX - CM Level</vt:lpstr>
      <vt:lpstr>CDX - TM 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Sanaiya Ghadially</dc:creator>
  <cp:lastModifiedBy>Sanaiya Ghadially</cp:lastModifiedBy>
  <dcterms:created xsi:type="dcterms:W3CDTF">2020-01-28T08:43:00Z</dcterms:created>
  <dcterms:modified xsi:type="dcterms:W3CDTF">2021-03-09T07:08:13Z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">
    <vt:lpwstr>BSE - PUBLIC</vt:lpwstr>
  </property>
  <property fmtid="{D5CDD505-2E9C-101B-9397-08002B2CF9AE}" pid="3" name="Rules">
    <vt:lpwstr/>
  </property>
  <property fmtid="{D5CDD505-2E9C-101B-9397-08002B2CF9AE}" pid="4" name="KID">
    <vt:lpwstr>6C4B902BF5A8637158214304613163</vt:lpwstr>
  </property>
</Properties>
</file>